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binson\AppData\Local\Microsoft\Windows\INetCache\Content.Outlook\ECW8XYTP\"/>
    </mc:Choice>
  </mc:AlternateContent>
  <xr:revisionPtr revIDLastSave="0" documentId="8_{59A16FAD-7923-4403-9D8B-972B6A5AED02}" xr6:coauthVersionLast="47" xr6:coauthVersionMax="47" xr10:uidLastSave="{00000000-0000-0000-0000-000000000000}"/>
  <bookViews>
    <workbookView xWindow="-28920" yWindow="-120" windowWidth="29040" windowHeight="15840" xr2:uid="{BBFC6F39-B21D-4FF1-A9EF-A0ACDC9E0A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0" i="1"/>
  <c r="C11" i="1" s="1"/>
  <c r="B12" i="1"/>
  <c r="B11" i="1"/>
  <c r="B10" i="1"/>
  <c r="D30" i="1"/>
  <c r="I14" i="1"/>
  <c r="I13" i="1"/>
  <c r="I12" i="1"/>
  <c r="F8" i="1"/>
  <c r="F34" i="1"/>
  <c r="G32" i="1"/>
  <c r="H34" i="1"/>
  <c r="G34" i="1"/>
  <c r="E34" i="1"/>
  <c r="H31" i="1"/>
  <c r="G31" i="1"/>
  <c r="F31" i="1"/>
  <c r="E31" i="1"/>
  <c r="D31" i="1"/>
  <c r="F35" i="1" s="1"/>
  <c r="H30" i="1"/>
  <c r="G30" i="1"/>
  <c r="F30" i="1"/>
  <c r="E30" i="1"/>
  <c r="D29" i="1"/>
  <c r="E10" i="1"/>
  <c r="F4" i="1"/>
  <c r="E4" i="1" s="1"/>
  <c r="E33" i="1" s="1"/>
  <c r="F5" i="1"/>
  <c r="E5" i="1" s="1"/>
  <c r="E32" i="1" s="1"/>
  <c r="E37" i="1" s="1"/>
  <c r="F11" i="1"/>
  <c r="E11" i="1" s="1"/>
  <c r="E29" i="1" s="1"/>
  <c r="H8" i="1"/>
  <c r="G22" i="1"/>
  <c r="G33" i="1" s="1"/>
  <c r="G11" i="1"/>
  <c r="H11" i="1"/>
  <c r="G25" i="1"/>
  <c r="H25" i="1"/>
  <c r="H20" i="1"/>
  <c r="H22" i="1" s="1"/>
  <c r="D32" i="1" l="1"/>
  <c r="E35" i="1" s="1"/>
  <c r="E38" i="1"/>
  <c r="H29" i="1"/>
  <c r="G29" i="1"/>
  <c r="F6" i="1"/>
  <c r="E6" i="1" s="1"/>
  <c r="H33" i="1"/>
  <c r="H32" i="1" s="1"/>
  <c r="H36" i="1" s="1"/>
  <c r="F32" i="1"/>
  <c r="F33" i="1"/>
  <c r="F29" i="1"/>
  <c r="H35" i="1" l="1"/>
  <c r="F36" i="1"/>
  <c r="G35" i="1"/>
  <c r="G36" i="1"/>
  <c r="D36" i="1"/>
  <c r="E36" i="1"/>
</calcChain>
</file>

<file path=xl/sharedStrings.xml><?xml version="1.0" encoding="utf-8"?>
<sst xmlns="http://schemas.openxmlformats.org/spreadsheetml/2006/main" count="63" uniqueCount="42">
  <si>
    <t>Death Benefit</t>
  </si>
  <si>
    <t>Indemnity or Reimbursment</t>
  </si>
  <si>
    <t>Indemnity</t>
  </si>
  <si>
    <t>Total Number of Months</t>
  </si>
  <si>
    <t>Inflation Hedge</t>
  </si>
  <si>
    <t>N/A</t>
  </si>
  <si>
    <t>10- Yr Premium*</t>
  </si>
  <si>
    <t>*Not guaranteed for VUL, but no lapse guarantee is in place by carrier until age 91</t>
  </si>
  <si>
    <t>Surrender Value- Year 11**</t>
  </si>
  <si>
    <t>**Not guaranteed for VUL; based on current assumptions and a hypothetical 6% rate of return</t>
  </si>
  <si>
    <t>***Standard Non-Smoker rates. The rating is not guaranteed.</t>
  </si>
  <si>
    <t>Total Premiums*</t>
  </si>
  <si>
    <t>Monthly Benefit Today</t>
  </si>
  <si>
    <t>Max Monthly Benefit Age 80</t>
  </si>
  <si>
    <t>3% Compound</t>
  </si>
  <si>
    <t>Total Long-Term Care Coverage Age 80</t>
  </si>
  <si>
    <t>Surrender Value Age 80</t>
  </si>
  <si>
    <t>Reimbursement</t>
  </si>
  <si>
    <t>Total Premiums</t>
  </si>
  <si>
    <t>Total Surrender Value- Year 11</t>
  </si>
  <si>
    <t>LTC Value Now</t>
  </si>
  <si>
    <t>Death Benefit Now</t>
  </si>
  <si>
    <t>LTC Value Age 80</t>
  </si>
  <si>
    <t>Use It or Lose It Loss- Age 80</t>
  </si>
  <si>
    <t>Use It Net Protection Value-Age 80 @8%-1.5M Event</t>
  </si>
  <si>
    <t>LTC Event Now Net Protection-1M Event</t>
  </si>
  <si>
    <t>Surrender Value Age 75</t>
  </si>
  <si>
    <t>Forecare Annuity (Joint Benefit)</t>
  </si>
  <si>
    <t>Total Saved If used in 35</t>
  </si>
  <si>
    <t>NGL Traditional LTC 10 Pay(Joint)</t>
  </si>
  <si>
    <t>Cash-If grows at 8%</t>
  </si>
  <si>
    <t>Nationwide Cash 10 Pay LTC</t>
  </si>
  <si>
    <t>Pacific Life Life 10Pay  LTC***</t>
  </si>
  <si>
    <t>Cash @8% v. Forecare</t>
  </si>
  <si>
    <t>Cash @8% Vs. Traditional Term</t>
  </si>
  <si>
    <t>NGL Traditional LTC Treated as 10 Year Term (Joint)</t>
  </si>
  <si>
    <t>NONE</t>
  </si>
  <si>
    <t>There are no guarantees of underwriting and exact premium amounts. Growth is not guaranteed or implied to be guaranteed in any illustration.</t>
  </si>
  <si>
    <t>This is for hypothetical and informational purposes only.</t>
  </si>
  <si>
    <t>****8% Cash growth (investments) is not guaranteed.</t>
  </si>
  <si>
    <t>Husband</t>
  </si>
  <si>
    <t>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</si>
</sst>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2" fontId="0" fillId="0" borderId="0" xfId="0" applyNumberFormat="1"/>
    <xf numFmtId="37" fontId="0" fillId="0" borderId="0" xfId="0" applyNumberFormat="1"/>
    <xf numFmtId="0" fontId="2" fillId="0" borderId="0" xfId="0" applyFont="1"/>
    <xf numFmtId="0" fontId="3" fillId="0" borderId="0" xfId="0" applyFont="1"/>
    <xf numFmtId="42" fontId="0" fillId="0" borderId="0" xfId="1" applyNumberFormat="1" applyFont="1"/>
    <xf numFmtId="42" fontId="2" fillId="0" borderId="0" xfId="0" applyNumberFormat="1" applyFont="1"/>
    <xf numFmtId="42" fontId="0" fillId="0" borderId="0" xfId="0" applyNumberFormat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Alignment="1">
      <alignment horizontal="right"/>
    </xf>
    <xf numFmtId="44" fontId="3" fillId="0" borderId="0" xfId="0" applyNumberFormat="1" applyFont="1"/>
    <xf numFmtId="8" fontId="0" fillId="0" borderId="0" xfId="0" applyNumberFormat="1"/>
    <xf numFmtId="44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596C-525B-4722-871E-BB57266DAA5E}">
  <dimension ref="A1:J45"/>
  <sheetViews>
    <sheetView tabSelected="1" workbookViewId="0">
      <selection activeCell="A17" sqref="A17"/>
    </sheetView>
  </sheetViews>
  <sheetFormatPr defaultRowHeight="15" x14ac:dyDescent="0.25"/>
  <cols>
    <col min="1" max="1" width="43.5703125" customWidth="1"/>
    <col min="2" max="2" width="26.7109375" customWidth="1"/>
    <col min="3" max="3" width="44" customWidth="1"/>
    <col min="4" max="4" width="20.5703125" customWidth="1"/>
    <col min="5" max="5" width="30" customWidth="1"/>
    <col min="6" max="6" width="30.7109375" customWidth="1"/>
    <col min="7" max="7" width="31.5703125" customWidth="1"/>
    <col min="8" max="8" width="30" customWidth="1"/>
    <col min="9" max="9" width="19.28515625" customWidth="1"/>
    <col min="10" max="10" width="18.5703125" customWidth="1"/>
  </cols>
  <sheetData>
    <row r="1" spans="1:10" x14ac:dyDescent="0.25">
      <c r="B1" t="s">
        <v>34</v>
      </c>
      <c r="C1" t="s">
        <v>35</v>
      </c>
      <c r="D1" t="s">
        <v>30</v>
      </c>
      <c r="E1" t="s">
        <v>29</v>
      </c>
      <c r="F1" t="s">
        <v>29</v>
      </c>
      <c r="G1" t="s">
        <v>31</v>
      </c>
      <c r="H1" t="s">
        <v>32</v>
      </c>
      <c r="I1" t="s">
        <v>33</v>
      </c>
      <c r="J1" t="s">
        <v>27</v>
      </c>
    </row>
    <row r="2" spans="1:10" s="3" customFormat="1" x14ac:dyDescent="0.25">
      <c r="A2" s="4" t="s">
        <v>40</v>
      </c>
      <c r="B2" s="4"/>
      <c r="D2" s="4"/>
      <c r="E2" s="4"/>
      <c r="G2" s="6"/>
      <c r="I2" s="4"/>
      <c r="J2" s="4"/>
    </row>
    <row r="3" spans="1:10" x14ac:dyDescent="0.25">
      <c r="A3" t="s">
        <v>0</v>
      </c>
      <c r="B3" s="10"/>
      <c r="C3" s="10"/>
      <c r="D3" s="10"/>
      <c r="E3" s="1">
        <v>0</v>
      </c>
      <c r="F3" s="1">
        <v>0</v>
      </c>
      <c r="G3" s="1">
        <v>115001</v>
      </c>
      <c r="H3" s="1">
        <v>285365</v>
      </c>
      <c r="I3" s="10"/>
      <c r="J3" s="10">
        <v>155252</v>
      </c>
    </row>
    <row r="4" spans="1:10" x14ac:dyDescent="0.25">
      <c r="A4" t="s">
        <v>12</v>
      </c>
      <c r="B4" s="10"/>
      <c r="C4" s="1">
        <f>200*30.4167</f>
        <v>6083.34</v>
      </c>
      <c r="D4" s="10"/>
      <c r="E4" s="10">
        <f>F4*2</f>
        <v>6083.34</v>
      </c>
      <c r="F4" s="1">
        <f>100*30.4167</f>
        <v>3041.67</v>
      </c>
      <c r="G4" s="1">
        <v>4792</v>
      </c>
      <c r="H4" s="1">
        <v>5707</v>
      </c>
      <c r="I4" s="10"/>
      <c r="J4" s="10">
        <v>5175</v>
      </c>
    </row>
    <row r="5" spans="1:10" x14ac:dyDescent="0.25">
      <c r="A5" t="s">
        <v>13</v>
      </c>
      <c r="B5" s="10"/>
      <c r="C5" s="10"/>
      <c r="D5" s="10"/>
      <c r="E5" s="10">
        <f>F5*2</f>
        <v>12196.2</v>
      </c>
      <c r="F5" s="1">
        <f>203.27*30</f>
        <v>6098.1</v>
      </c>
      <c r="G5" s="1">
        <v>9741</v>
      </c>
      <c r="H5" s="1">
        <v>5707</v>
      </c>
      <c r="I5" s="10"/>
      <c r="J5" s="10">
        <v>5189</v>
      </c>
    </row>
    <row r="6" spans="1:10" x14ac:dyDescent="0.25">
      <c r="A6" t="s">
        <v>15</v>
      </c>
      <c r="B6" s="10"/>
      <c r="C6" s="10"/>
      <c r="D6" s="10"/>
      <c r="E6" s="10">
        <f>F6*2</f>
        <v>1756252.8</v>
      </c>
      <c r="F6" s="1">
        <f>F5*F8*2</f>
        <v>878126.4</v>
      </c>
      <c r="G6" s="1">
        <v>756074</v>
      </c>
      <c r="H6" s="1">
        <v>285365</v>
      </c>
      <c r="I6" s="10"/>
      <c r="J6" s="10">
        <v>467048</v>
      </c>
    </row>
    <row r="7" spans="1:10" x14ac:dyDescent="0.25">
      <c r="A7" t="s">
        <v>1</v>
      </c>
      <c r="B7" s="10"/>
      <c r="C7" s="10"/>
      <c r="D7" s="10"/>
      <c r="E7" s="11" t="s">
        <v>17</v>
      </c>
      <c r="F7" s="7" t="s">
        <v>17</v>
      </c>
      <c r="G7" s="7" t="s">
        <v>2</v>
      </c>
      <c r="H7" s="7" t="s">
        <v>2</v>
      </c>
      <c r="I7" s="10"/>
      <c r="J7" s="10" t="s">
        <v>17</v>
      </c>
    </row>
    <row r="8" spans="1:10" x14ac:dyDescent="0.25">
      <c r="A8" t="s">
        <v>3</v>
      </c>
      <c r="B8" s="10"/>
      <c r="C8" s="10">
        <v>72</v>
      </c>
      <c r="D8" s="10"/>
      <c r="E8">
        <v>72</v>
      </c>
      <c r="F8" s="2">
        <f>6*12</f>
        <v>72</v>
      </c>
      <c r="G8" s="2">
        <v>72</v>
      </c>
      <c r="H8" s="2">
        <f>H6/H5</f>
        <v>50.002628351147713</v>
      </c>
      <c r="I8" s="10"/>
      <c r="J8" s="10"/>
    </row>
    <row r="9" spans="1:10" x14ac:dyDescent="0.25">
      <c r="A9" t="s">
        <v>4</v>
      </c>
      <c r="B9" s="10"/>
      <c r="C9" s="9" t="s">
        <v>36</v>
      </c>
      <c r="D9" s="10"/>
      <c r="E9" s="8">
        <v>0.03</v>
      </c>
      <c r="F9" s="8">
        <v>0.03</v>
      </c>
      <c r="G9" s="8">
        <v>0.03</v>
      </c>
      <c r="H9" s="1" t="s">
        <v>5</v>
      </c>
      <c r="I9" s="10"/>
      <c r="J9" s="10"/>
    </row>
    <row r="10" spans="1:10" x14ac:dyDescent="0.25">
      <c r="A10" t="s">
        <v>6</v>
      </c>
      <c r="B10" s="10">
        <f>(2658.2+1347.71)*0.51</f>
        <v>2043.0140999999999</v>
      </c>
      <c r="C10" s="10">
        <f>B10</f>
        <v>2043.0140999999999</v>
      </c>
      <c r="D10" s="10">
        <v>10000</v>
      </c>
      <c r="E10" s="10">
        <f>F10*2</f>
        <v>21970.02</v>
      </c>
      <c r="F10" s="1">
        <v>10985.01</v>
      </c>
      <c r="G10" s="1">
        <v>10000</v>
      </c>
      <c r="H10" s="1">
        <v>10000</v>
      </c>
      <c r="I10" s="10"/>
      <c r="J10" s="10"/>
    </row>
    <row r="11" spans="1:10" x14ac:dyDescent="0.25">
      <c r="A11" t="s">
        <v>11</v>
      </c>
      <c r="B11" s="10">
        <f>B10*10</f>
        <v>20430.141</v>
      </c>
      <c r="C11" s="10">
        <f>C10*10</f>
        <v>20430.141</v>
      </c>
      <c r="D11" s="10">
        <v>100000</v>
      </c>
      <c r="E11" s="10">
        <f>F11*2</f>
        <v>219700.2</v>
      </c>
      <c r="F11" s="1">
        <f>F10*10</f>
        <v>109850.1</v>
      </c>
      <c r="G11" s="1">
        <f>G10*10</f>
        <v>100000</v>
      </c>
      <c r="H11" s="1">
        <f>H10*10</f>
        <v>100000</v>
      </c>
      <c r="I11" s="10"/>
      <c r="J11" s="10">
        <v>150000</v>
      </c>
    </row>
    <row r="12" spans="1:10" x14ac:dyDescent="0.25">
      <c r="A12" t="s">
        <v>8</v>
      </c>
      <c r="B12" s="13">
        <f>FV(0.08,10,-B10,0)</f>
        <v>29596.251378384586</v>
      </c>
      <c r="C12" s="10">
        <v>0</v>
      </c>
      <c r="D12" s="10">
        <v>156454.87</v>
      </c>
      <c r="E12" s="1">
        <v>0</v>
      </c>
      <c r="F12" s="1">
        <v>0</v>
      </c>
      <c r="G12" s="1">
        <v>59567</v>
      </c>
      <c r="H12" s="1">
        <v>86987</v>
      </c>
      <c r="I12" s="13">
        <f>FV(0.08,11,,-J11)</f>
        <v>349745.84955819161</v>
      </c>
      <c r="J12" s="10">
        <v>159630</v>
      </c>
    </row>
    <row r="13" spans="1:10" x14ac:dyDescent="0.25">
      <c r="A13" t="s">
        <v>26</v>
      </c>
      <c r="B13" s="14" t="s">
        <v>5</v>
      </c>
      <c r="C13" s="10"/>
      <c r="D13" s="10"/>
      <c r="E13" s="1"/>
      <c r="F13" s="1"/>
      <c r="G13" s="1"/>
      <c r="H13" s="1"/>
      <c r="I13" s="13">
        <f>FV(0.08,19,,-J11)</f>
        <v>647355.15886795928</v>
      </c>
      <c r="J13" s="10">
        <v>201271</v>
      </c>
    </row>
    <row r="14" spans="1:10" x14ac:dyDescent="0.25">
      <c r="A14" t="s">
        <v>16</v>
      </c>
      <c r="B14" s="14" t="s">
        <v>5</v>
      </c>
      <c r="C14" s="10"/>
      <c r="D14" s="10">
        <v>459538.25</v>
      </c>
      <c r="E14" s="1">
        <v>0</v>
      </c>
      <c r="F14" s="1">
        <v>0</v>
      </c>
      <c r="G14" s="1">
        <v>84734</v>
      </c>
      <c r="H14" s="1">
        <v>159610</v>
      </c>
      <c r="I14" s="13">
        <f>FV(0.08,24,,-J11)</f>
        <v>951177.11058601725</v>
      </c>
      <c r="J14" s="10">
        <v>229102</v>
      </c>
    </row>
    <row r="15" spans="1:10" x14ac:dyDescent="0.25">
      <c r="B15" s="10"/>
      <c r="C15" s="10"/>
      <c r="D15" s="10"/>
      <c r="E15" s="1"/>
      <c r="F15" s="1"/>
      <c r="G15" s="1"/>
      <c r="H15" s="1"/>
    </row>
    <row r="16" spans="1:10" x14ac:dyDescent="0.25">
      <c r="A16" s="4" t="s">
        <v>41</v>
      </c>
      <c r="B16" s="12"/>
      <c r="C16" s="10"/>
      <c r="D16" s="12"/>
      <c r="E16" s="4"/>
      <c r="F16" s="1"/>
      <c r="G16" s="1"/>
      <c r="H16" s="1"/>
    </row>
    <row r="17" spans="1:8" x14ac:dyDescent="0.25">
      <c r="A17" t="s">
        <v>0</v>
      </c>
      <c r="B17" s="10"/>
      <c r="C17" s="10"/>
      <c r="D17" s="10"/>
      <c r="F17" s="1"/>
      <c r="G17" s="1">
        <v>102603</v>
      </c>
      <c r="H17" s="1">
        <v>316942</v>
      </c>
    </row>
    <row r="18" spans="1:8" x14ac:dyDescent="0.25">
      <c r="A18" t="s">
        <v>12</v>
      </c>
      <c r="B18" s="10"/>
      <c r="C18" s="10"/>
      <c r="D18" s="10"/>
      <c r="F18" s="1"/>
      <c r="G18" s="1">
        <v>4275</v>
      </c>
      <c r="H18" s="1">
        <v>6339</v>
      </c>
    </row>
    <row r="19" spans="1:8" x14ac:dyDescent="0.25">
      <c r="A19" t="s">
        <v>13</v>
      </c>
      <c r="B19" s="10"/>
      <c r="C19" s="10"/>
      <c r="D19" s="10"/>
      <c r="F19" s="1"/>
      <c r="G19" s="1">
        <v>9220</v>
      </c>
      <c r="H19" s="1">
        <v>6339</v>
      </c>
    </row>
    <row r="20" spans="1:8" x14ac:dyDescent="0.25">
      <c r="A20" t="s">
        <v>15</v>
      </c>
      <c r="B20" s="10"/>
      <c r="C20" s="10"/>
      <c r="D20" s="10"/>
      <c r="F20" s="1"/>
      <c r="G20" s="1">
        <v>715644</v>
      </c>
      <c r="H20" s="1">
        <f>H17</f>
        <v>316942</v>
      </c>
    </row>
    <row r="21" spans="1:8" x14ac:dyDescent="0.25">
      <c r="A21" t="s">
        <v>1</v>
      </c>
      <c r="B21" s="10"/>
      <c r="C21" s="10"/>
      <c r="D21" s="10"/>
      <c r="F21" s="1"/>
      <c r="G21" s="7" t="s">
        <v>2</v>
      </c>
      <c r="H21" s="7" t="s">
        <v>2</v>
      </c>
    </row>
    <row r="22" spans="1:8" x14ac:dyDescent="0.25">
      <c r="A22" t="s">
        <v>3</v>
      </c>
      <c r="B22" s="10"/>
      <c r="C22" s="10"/>
      <c r="D22" s="10"/>
      <c r="F22" s="1"/>
      <c r="G22">
        <f>6*12</f>
        <v>72</v>
      </c>
      <c r="H22" s="2">
        <f>H20/H18</f>
        <v>49.998737971288847</v>
      </c>
    </row>
    <row r="23" spans="1:8" x14ac:dyDescent="0.25">
      <c r="A23" t="s">
        <v>4</v>
      </c>
      <c r="B23" s="10"/>
      <c r="C23" s="10"/>
      <c r="D23" s="10"/>
      <c r="F23" s="1"/>
      <c r="G23" s="9" t="s">
        <v>14</v>
      </c>
      <c r="H23" s="7" t="s">
        <v>5</v>
      </c>
    </row>
    <row r="24" spans="1:8" x14ac:dyDescent="0.25">
      <c r="A24" t="s">
        <v>6</v>
      </c>
      <c r="B24" s="10"/>
      <c r="C24" s="10"/>
      <c r="D24" s="10">
        <v>10000</v>
      </c>
      <c r="F24" s="1"/>
      <c r="G24" s="1">
        <v>10000</v>
      </c>
      <c r="H24" s="1">
        <v>10000</v>
      </c>
    </row>
    <row r="25" spans="1:8" x14ac:dyDescent="0.25">
      <c r="A25" t="s">
        <v>11</v>
      </c>
      <c r="B25" s="10"/>
      <c r="C25" s="10"/>
      <c r="D25" s="10">
        <v>100000</v>
      </c>
      <c r="F25" s="1"/>
      <c r="G25" s="1">
        <f>G24*10</f>
        <v>100000</v>
      </c>
      <c r="H25" s="1">
        <f>H24*10</f>
        <v>100000</v>
      </c>
    </row>
    <row r="26" spans="1:8" x14ac:dyDescent="0.25">
      <c r="A26" t="s">
        <v>8</v>
      </c>
      <c r="B26" s="10"/>
      <c r="C26" s="10"/>
      <c r="D26" s="10">
        <v>156454.87</v>
      </c>
      <c r="F26" s="1"/>
      <c r="G26" s="1">
        <v>45967</v>
      </c>
      <c r="H26" s="5">
        <v>94212</v>
      </c>
    </row>
    <row r="27" spans="1:8" x14ac:dyDescent="0.25">
      <c r="A27" t="s">
        <v>16</v>
      </c>
      <c r="B27" s="10"/>
      <c r="C27" s="10"/>
      <c r="D27" s="10">
        <v>536005.41</v>
      </c>
      <c r="F27" s="1"/>
      <c r="G27" s="1">
        <v>71662</v>
      </c>
      <c r="H27">
        <v>185074</v>
      </c>
    </row>
    <row r="28" spans="1:8" x14ac:dyDescent="0.25">
      <c r="B28" s="10"/>
      <c r="C28" s="10"/>
      <c r="D28" s="10"/>
    </row>
    <row r="29" spans="1:8" x14ac:dyDescent="0.25">
      <c r="A29" t="s">
        <v>18</v>
      </c>
      <c r="B29" s="10"/>
      <c r="C29" s="10"/>
      <c r="D29" s="10">
        <f>D11+D25</f>
        <v>200000</v>
      </c>
      <c r="E29" s="10">
        <f t="shared" ref="E29:H30" si="0">E11+E25</f>
        <v>219700.2</v>
      </c>
      <c r="F29" s="10">
        <f>F11+F25</f>
        <v>109850.1</v>
      </c>
      <c r="G29" s="10">
        <f t="shared" si="0"/>
        <v>200000</v>
      </c>
      <c r="H29" s="10">
        <f t="shared" si="0"/>
        <v>200000</v>
      </c>
    </row>
    <row r="30" spans="1:8" x14ac:dyDescent="0.25">
      <c r="A30" t="s">
        <v>19</v>
      </c>
      <c r="B30" s="10"/>
      <c r="C30" s="10"/>
      <c r="D30" s="10">
        <f>D12+D26</f>
        <v>312909.74</v>
      </c>
      <c r="E30" s="10">
        <f t="shared" si="0"/>
        <v>0</v>
      </c>
      <c r="F30" s="10">
        <f>F12+F26</f>
        <v>0</v>
      </c>
      <c r="G30" s="10">
        <f t="shared" si="0"/>
        <v>105534</v>
      </c>
      <c r="H30" s="10">
        <f t="shared" si="0"/>
        <v>181199</v>
      </c>
    </row>
    <row r="31" spans="1:8" x14ac:dyDescent="0.25">
      <c r="A31" t="s">
        <v>16</v>
      </c>
      <c r="B31" s="10"/>
      <c r="C31" s="10"/>
      <c r="D31" s="10">
        <f t="shared" ref="D31:H31" si="1">D14+D27</f>
        <v>995543.66</v>
      </c>
      <c r="E31" s="10">
        <f t="shared" si="1"/>
        <v>0</v>
      </c>
      <c r="F31" s="10">
        <f>F14+F27</f>
        <v>0</v>
      </c>
      <c r="G31" s="10">
        <f t="shared" si="1"/>
        <v>156396</v>
      </c>
      <c r="H31" s="10">
        <f t="shared" si="1"/>
        <v>344684</v>
      </c>
    </row>
    <row r="32" spans="1:8" x14ac:dyDescent="0.25">
      <c r="A32" t="s">
        <v>22</v>
      </c>
      <c r="B32" s="10"/>
      <c r="C32" s="10"/>
      <c r="D32" s="10">
        <f>D31</f>
        <v>995543.66</v>
      </c>
      <c r="E32" s="10">
        <f>E5*E8*2</f>
        <v>1756252.8</v>
      </c>
      <c r="F32" s="10">
        <f>F5*F8*2</f>
        <v>878126.4</v>
      </c>
      <c r="G32" s="1">
        <f>(G6+G20)</f>
        <v>1471718</v>
      </c>
      <c r="H32" s="10">
        <f>H33</f>
        <v>602307</v>
      </c>
    </row>
    <row r="33" spans="1:9" x14ac:dyDescent="0.25">
      <c r="A33" t="s">
        <v>20</v>
      </c>
      <c r="B33" s="10"/>
      <c r="C33" s="10"/>
      <c r="D33" s="10">
        <v>10000</v>
      </c>
      <c r="E33" s="10">
        <f>E4*E8*2</f>
        <v>876000.96</v>
      </c>
      <c r="F33" s="10">
        <f>F4*F8*2</f>
        <v>438000.48</v>
      </c>
      <c r="G33" s="10">
        <f>(G4*G8)+(G18*G22)</f>
        <v>652824</v>
      </c>
      <c r="H33" s="10">
        <f>(H4*H8)+(H18*H22)</f>
        <v>602307</v>
      </c>
      <c r="I33" s="10"/>
    </row>
    <row r="34" spans="1:9" x14ac:dyDescent="0.25">
      <c r="A34" t="s">
        <v>21</v>
      </c>
      <c r="B34" s="10"/>
      <c r="C34" s="10"/>
      <c r="D34" s="10">
        <v>10000</v>
      </c>
      <c r="E34" s="1">
        <f>E3</f>
        <v>0</v>
      </c>
      <c r="F34" s="1">
        <f>F3</f>
        <v>0</v>
      </c>
      <c r="G34" s="1">
        <f>G3+G17</f>
        <v>217604</v>
      </c>
      <c r="H34" s="1">
        <f>H3+H17</f>
        <v>602307</v>
      </c>
    </row>
    <row r="35" spans="1:9" x14ac:dyDescent="0.25">
      <c r="A35" t="s">
        <v>23</v>
      </c>
      <c r="B35" s="10"/>
      <c r="C35" s="10"/>
      <c r="D35" s="10">
        <v>0</v>
      </c>
      <c r="E35" s="10">
        <f>-D32</f>
        <v>-995543.66</v>
      </c>
      <c r="F35" s="10">
        <f>-D31/2</f>
        <v>-497771.83</v>
      </c>
      <c r="G35" s="10">
        <f>G34-D32</f>
        <v>-777939.66</v>
      </c>
      <c r="H35" s="10">
        <f>H34-D32</f>
        <v>-393236.66000000003</v>
      </c>
    </row>
    <row r="36" spans="1:9" x14ac:dyDescent="0.25">
      <c r="A36" t="s">
        <v>24</v>
      </c>
      <c r="B36" s="10"/>
      <c r="C36" s="10"/>
      <c r="D36" s="10">
        <f>1500000-D32</f>
        <v>504456.33999999997</v>
      </c>
      <c r="E36" s="10">
        <f>E32-D32</f>
        <v>760709.14</v>
      </c>
      <c r="F36" s="10">
        <f>F32-(D32/2)</f>
        <v>380354.57</v>
      </c>
      <c r="G36" s="10">
        <f>G32-D32</f>
        <v>476174.33999999997</v>
      </c>
      <c r="H36" s="10">
        <f>H32-D32</f>
        <v>-393236.66000000003</v>
      </c>
    </row>
    <row r="37" spans="1:9" x14ac:dyDescent="0.25">
      <c r="A37" t="s">
        <v>28</v>
      </c>
      <c r="B37" s="10"/>
      <c r="C37" s="10"/>
      <c r="D37" s="10">
        <v>0</v>
      </c>
      <c r="E37" s="10">
        <f>E32</f>
        <v>1756252.8</v>
      </c>
    </row>
    <row r="38" spans="1:9" x14ac:dyDescent="0.25">
      <c r="A38" t="s">
        <v>25</v>
      </c>
      <c r="B38" s="10"/>
      <c r="D38" s="10">
        <v>0</v>
      </c>
      <c r="E38" s="10">
        <f>E4*E8-E10</f>
        <v>416030.45999999996</v>
      </c>
    </row>
    <row r="40" spans="1:9" x14ac:dyDescent="0.25">
      <c r="A40" t="s">
        <v>37</v>
      </c>
    </row>
    <row r="41" spans="1:9" x14ac:dyDescent="0.25">
      <c r="A41" t="s">
        <v>38</v>
      </c>
    </row>
    <row r="42" spans="1:9" x14ac:dyDescent="0.25">
      <c r="A42" t="s">
        <v>7</v>
      </c>
    </row>
    <row r="43" spans="1:9" x14ac:dyDescent="0.25">
      <c r="A43" t="s">
        <v>9</v>
      </c>
    </row>
    <row r="44" spans="1:9" x14ac:dyDescent="0.25">
      <c r="A44" t="s">
        <v>10</v>
      </c>
    </row>
    <row r="45" spans="1:9" x14ac:dyDescent="0.25">
      <c r="A45" t="s">
        <v>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Robinson</dc:creator>
  <cp:lastModifiedBy>Angela Robinson</cp:lastModifiedBy>
  <dcterms:created xsi:type="dcterms:W3CDTF">2023-05-04T14:05:42Z</dcterms:created>
  <dcterms:modified xsi:type="dcterms:W3CDTF">2024-01-12T21:41:02Z</dcterms:modified>
</cp:coreProperties>
</file>